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2240" windowHeight="7212" activeTab="0"/>
  </bookViews>
  <sheets>
    <sheet name="見積書" sheetId="1" r:id="rId1"/>
    <sheet name="選択ｼｰﾄ" sheetId="2" state="hidden" r:id="rId2"/>
  </sheets>
  <definedNames>
    <definedName name="Z_1AFB50A0_611D_11D3_A226_E5AA2C7A7C29_.wvu.FilterData" localSheetId="0" hidden="1">'見積書'!$A$2:$N$2</definedName>
    <definedName name="Z_9BD671E6_7E25_11D4_AE18_0004AC5D0D4D_.wvu.FilterData" localSheetId="0" hidden="1">'見積書'!$A$2:$N$2</definedName>
    <definedName name="Z_D1DE45E3_7E21_11D4_B86C_0004AC23A7E3_.wvu.FilterData" localSheetId="0" hidden="1">'見積書'!$A$2:$N$2</definedName>
    <definedName name="ﾜｲﾔｰﾃｰﾌﾞﾙ">'選択ｼｰﾄ'!$E:$E</definedName>
    <definedName name="金額ﾃｰﾌﾞﾙ">'選択ｼｰﾄ'!$H:$J</definedName>
    <definedName name="金額ﾃｰﾌﾞﾙ①">'選択ｼｰﾄ'!$I:$I</definedName>
    <definedName name="金額ﾃｰﾌﾞﾙ②">'選択ｼｰﾄ'!$J:$J</definedName>
    <definedName name="厚みﾃｰﾌﾞﾙ">'選択ｼｰﾄ'!$D:$D</definedName>
    <definedName name="取付材ﾃｰﾌﾞﾙ">'選択ｼｰﾄ'!$F:$F</definedName>
    <definedName name="色ﾃｰﾌﾞﾙ">'選択ｼｰﾄ'!$G:$G</definedName>
    <definedName name="選択ﾃｰﾌﾞﾙ">'選択ｼｰﾄ'!$H:$H</definedName>
    <definedName name="地域ﾃｰﾌﾞﾙ">'選択ｼｰﾄ'!$A:$A</definedName>
    <definedName name="品種ﾃｰﾌﾞﾙ">'選択ｼｰﾄ'!$C:$C</definedName>
    <definedName name="部位ﾃｰﾌﾞﾙ">'選択ｼｰﾄ'!$B:$B</definedName>
  </definedNames>
  <calcPr fullCalcOnLoad="1"/>
</workbook>
</file>

<file path=xl/sharedStrings.xml><?xml version="1.0" encoding="utf-8"?>
<sst xmlns="http://schemas.openxmlformats.org/spreadsheetml/2006/main" count="101" uniqueCount="86">
  <si>
    <t>様</t>
  </si>
  <si>
    <t>市</t>
  </si>
  <si>
    <t>（税込）</t>
  </si>
  <si>
    <t>品種</t>
  </si>
  <si>
    <t>厚み</t>
  </si>
  <si>
    <t>単価</t>
  </si>
  <si>
    <t>計</t>
  </si>
  <si>
    <t>(mm)</t>
  </si>
  <si>
    <t>高さ</t>
  </si>
  <si>
    <t>幅</t>
  </si>
  <si>
    <t>ｼﾘｺﾝ</t>
  </si>
  <si>
    <t>小計</t>
  </si>
  <si>
    <t>長さ(m)</t>
  </si>
  <si>
    <t>色</t>
  </si>
  <si>
    <t>施工費</t>
  </si>
  <si>
    <t>出張費</t>
  </si>
  <si>
    <t>合計</t>
  </si>
  <si>
    <t>見積書</t>
  </si>
  <si>
    <t>＜スペーシア＞</t>
  </si>
  <si>
    <t>ご住所</t>
  </si>
  <si>
    <t>お電話</t>
  </si>
  <si>
    <t>お見積金額</t>
  </si>
  <si>
    <t>部位</t>
  </si>
  <si>
    <t>ﾜｲﾔｰ</t>
  </si>
  <si>
    <t>寸法(mm)</t>
  </si>
  <si>
    <t>面積(㎡)</t>
  </si>
  <si>
    <t>ｸﾞﾚﾁｬﾝ</t>
  </si>
  <si>
    <t>ﾀｲﾌﾟ</t>
  </si>
  <si>
    <t>X</t>
  </si>
  <si>
    <t>単価(円/㎡)</t>
  </si>
  <si>
    <t>単価(円/m)</t>
  </si>
  <si>
    <t>ﾃﾞﾗｯｸｽ透明</t>
  </si>
  <si>
    <t>ﾜｲﾔｰ透明</t>
  </si>
  <si>
    <t>取付材</t>
  </si>
  <si>
    <t>ｸﾞﾚﾁｬﾝ</t>
  </si>
  <si>
    <t>ｱﾀﾞﾌﾟﾀｰ</t>
  </si>
  <si>
    <t>ｽﾀﾝﾀﾞｰﾄﾞ透明10</t>
  </si>
  <si>
    <t>枚数</t>
  </si>
  <si>
    <t>　　</t>
  </si>
  <si>
    <t xml:space="preserve">      </t>
  </si>
  <si>
    <t xml:space="preserve"> </t>
  </si>
  <si>
    <t>ﾊｷﾀﾞｼ</t>
  </si>
  <si>
    <t>ｽﾀﾝﾀﾞｰﾄﾞ透明</t>
  </si>
  <si>
    <t>ﾋｼ</t>
  </si>
  <si>
    <t>ｼﾘｺﾝ</t>
  </si>
  <si>
    <t>ｸﾞﾚｰ</t>
  </si>
  <si>
    <t>ｽﾀﾝﾀﾞｰﾄﾞ透明6</t>
  </si>
  <si>
    <t>ﾏﾄﾞ</t>
  </si>
  <si>
    <t>ｽﾀﾝﾀﾞｰﾄﾞ不透明</t>
  </si>
  <si>
    <t>ｸﾛｽ</t>
  </si>
  <si>
    <t>ｸﾞﾚﾁｬﾝ</t>
  </si>
  <si>
    <t>ﾌﾞﾛﾝｽﾞ</t>
  </si>
  <si>
    <t>ｽﾀﾝﾀﾞｰﾄﾞ透明8</t>
  </si>
  <si>
    <t>ﾃﾞﾏﾄﾞ</t>
  </si>
  <si>
    <t>ｱﾀﾞﾌﾟﾀｰ</t>
  </si>
  <si>
    <t>ﾌﾞﾗｯｸ</t>
  </si>
  <si>
    <t>ﾄﾞｱ</t>
  </si>
  <si>
    <t>ﾎﾜｲﾄ</t>
  </si>
  <si>
    <t>ｽﾀﾝﾀﾞｰﾄﾞ不透明6</t>
  </si>
  <si>
    <t>ﾜｲﾔｰ不透明</t>
  </si>
  <si>
    <t>ｽﾀﾝﾀﾞｰﾄﾞ不透明10</t>
  </si>
  <si>
    <t>ﾃﾞﾗｯｸｽ透明6</t>
  </si>
  <si>
    <t>ﾃﾞﾗｯｸｽ透明10</t>
  </si>
  <si>
    <t>ﾜｲﾔｰ透明9.8</t>
  </si>
  <si>
    <t>（ﾜｲﾔｰ）</t>
  </si>
  <si>
    <t xml:space="preserve"> </t>
  </si>
  <si>
    <t>ﾘﾋﾞﾝｸﾞ</t>
  </si>
  <si>
    <t>和室</t>
  </si>
  <si>
    <t>洋間</t>
  </si>
  <si>
    <t>2F和室</t>
  </si>
  <si>
    <t>2F洋間</t>
  </si>
  <si>
    <t>値引</t>
  </si>
  <si>
    <t>ｸﾞﾚｰ</t>
  </si>
  <si>
    <t>ＦＩＸ</t>
  </si>
  <si>
    <t>３ヶ月</t>
  </si>
  <si>
    <t>有効期限</t>
  </si>
  <si>
    <t>ﾎﾜｲﾄ</t>
  </si>
  <si>
    <t>ﾜｲﾔｰ不透明9.8</t>
  </si>
  <si>
    <t>＊＊＊県＊＊＊市</t>
  </si>
  <si>
    <t>＊丁目＊番＊＊号</t>
  </si>
  <si>
    <t>0999-999-9999</t>
  </si>
  <si>
    <t>○○○硝子</t>
  </si>
  <si>
    <t>5Km</t>
  </si>
  <si>
    <t>10Km</t>
  </si>
  <si>
    <t>15Km</t>
  </si>
  <si>
    <t>20Km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</si>
</sst>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99999]####\-####;\(0000\)\ ##\-####"/>
    <numFmt numFmtId="178" formatCode="0.0_ "/>
    <numFmt numFmtId="179" formatCode="0.00_);[Red]\(0.00\)"/>
    <numFmt numFmtId="180" formatCode="0.00_ "/>
    <numFmt numFmtId="181" formatCode="[&lt;=99999999]####\-####;\(000\)###\-####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38" fontId="4" fillId="0" borderId="3" xfId="16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8" fontId="4" fillId="0" borderId="2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4" fillId="0" borderId="3" xfId="16" applyFont="1" applyBorder="1" applyAlignment="1" applyProtection="1">
      <alignment vertical="center"/>
      <protection/>
    </xf>
    <xf numFmtId="0" fontId="4" fillId="0" borderId="4" xfId="0" applyFont="1" applyBorder="1" applyAlignment="1">
      <alignment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6" fontId="6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1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>
      <alignment horizontal="right" vertical="center"/>
    </xf>
    <xf numFmtId="180" fontId="4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workbookViewId="0" topLeftCell="A1">
      <selection activeCell="H18" sqref="H18"/>
    </sheetView>
  </sheetViews>
  <sheetFormatPr defaultColWidth="9.00390625" defaultRowHeight="13.5"/>
  <cols>
    <col min="1" max="1" width="6.625" style="1" customWidth="1"/>
    <col min="2" max="2" width="6.50390625" style="1" customWidth="1"/>
    <col min="3" max="3" width="8.875" style="1" customWidth="1"/>
    <col min="4" max="4" width="4.375" style="1" customWidth="1"/>
    <col min="5" max="5" width="3.75390625" style="1" customWidth="1"/>
    <col min="6" max="6" width="8.875" style="1" customWidth="1"/>
    <col min="7" max="7" width="1.00390625" style="1" customWidth="1"/>
    <col min="8" max="8" width="8.875" style="1" customWidth="1"/>
    <col min="9" max="9" width="5.625" style="1" customWidth="1"/>
    <col min="10" max="10" width="3.50390625" style="1" customWidth="1"/>
    <col min="11" max="11" width="8.875" style="1" customWidth="1"/>
    <col min="12" max="12" width="6.875" style="1" customWidth="1"/>
    <col min="13" max="13" width="0.6171875" style="1" customWidth="1"/>
    <col min="14" max="14" width="8.875" style="1" customWidth="1"/>
    <col min="15" max="15" width="10.50390625" style="1" customWidth="1"/>
    <col min="16" max="16384" width="8.875" style="1" customWidth="1"/>
  </cols>
  <sheetData>
    <row r="1" spans="12:14" ht="14.25" customHeight="1">
      <c r="L1" s="51">
        <f ca="1">TODAY()</f>
        <v>36768</v>
      </c>
      <c r="M1" s="51"/>
      <c r="N1" s="52"/>
    </row>
    <row r="2" spans="1:14" ht="20.2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1:14" ht="9">
      <c r="A4" s="58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6" spans="2:4" ht="19.5" customHeight="1">
      <c r="B6" s="63"/>
      <c r="C6" s="63"/>
      <c r="D6" s="8" t="s">
        <v>0</v>
      </c>
    </row>
    <row r="7" ht="15" customHeight="1"/>
    <row r="8" spans="1:8" ht="15" customHeight="1">
      <c r="A8" s="40" t="s">
        <v>19</v>
      </c>
      <c r="B8" s="41"/>
      <c r="C8" s="40" t="s">
        <v>1</v>
      </c>
      <c r="D8" s="18"/>
      <c r="E8" s="18"/>
      <c r="F8" s="18"/>
      <c r="G8" s="18"/>
      <c r="H8" s="18"/>
    </row>
    <row r="9" spans="10:14" ht="15" customHeight="1">
      <c r="J9" s="7"/>
      <c r="K9" s="7" t="s">
        <v>78</v>
      </c>
      <c r="L9" s="7"/>
      <c r="M9" s="7"/>
      <c r="N9" s="24"/>
    </row>
    <row r="10" spans="1:14" ht="15" customHeight="1">
      <c r="A10" s="40" t="s">
        <v>20</v>
      </c>
      <c r="B10" s="66"/>
      <c r="C10" s="66"/>
      <c r="J10" s="16"/>
      <c r="K10" s="54" t="s">
        <v>79</v>
      </c>
      <c r="L10" s="54"/>
      <c r="M10" s="54"/>
      <c r="N10" s="54"/>
    </row>
    <row r="11" spans="1:14" ht="15" customHeight="1">
      <c r="A11" s="42"/>
      <c r="B11" s="56"/>
      <c r="C11" s="56"/>
      <c r="D11" s="33"/>
      <c r="E11" s="33"/>
      <c r="F11" s="33"/>
      <c r="G11" s="33"/>
      <c r="H11" s="33"/>
      <c r="J11" s="9"/>
      <c r="K11" s="9" t="s">
        <v>81</v>
      </c>
      <c r="L11" s="9"/>
      <c r="M11" s="9"/>
      <c r="N11" s="24"/>
    </row>
    <row r="12" spans="1:14" ht="12" customHeight="1">
      <c r="A12" s="67" t="s">
        <v>75</v>
      </c>
      <c r="B12" s="67"/>
      <c r="C12" s="43" t="s">
        <v>74</v>
      </c>
      <c r="J12" s="23"/>
      <c r="K12" s="23" t="s">
        <v>80</v>
      </c>
      <c r="L12" s="23"/>
      <c r="M12" s="23"/>
      <c r="N12" s="7"/>
    </row>
    <row r="13" spans="12:14" ht="9" customHeight="1">
      <c r="L13" s="27"/>
      <c r="M13" s="27"/>
      <c r="N13" s="27"/>
    </row>
    <row r="14" spans="1:14" ht="20.25" customHeight="1" thickBot="1">
      <c r="A14" s="53" t="s">
        <v>21</v>
      </c>
      <c r="B14" s="53"/>
      <c r="C14" s="64">
        <f>N50</f>
        <v>0</v>
      </c>
      <c r="D14" s="64"/>
      <c r="E14" s="64"/>
      <c r="L14" s="55"/>
      <c r="M14" s="55"/>
      <c r="N14" s="55"/>
    </row>
    <row r="15" spans="5:14" ht="15" customHeight="1" thickTop="1">
      <c r="E15" s="19"/>
      <c r="N15" s="13" t="s">
        <v>2</v>
      </c>
    </row>
    <row r="16" spans="1:15" ht="15" customHeight="1">
      <c r="A16" s="59" t="s">
        <v>22</v>
      </c>
      <c r="B16" s="59" t="s">
        <v>3</v>
      </c>
      <c r="C16" s="59"/>
      <c r="D16" s="21" t="s">
        <v>4</v>
      </c>
      <c r="E16" s="3" t="s">
        <v>23</v>
      </c>
      <c r="F16" s="62" t="s">
        <v>24</v>
      </c>
      <c r="G16" s="59"/>
      <c r="H16" s="59"/>
      <c r="I16" s="59" t="s">
        <v>25</v>
      </c>
      <c r="J16" s="59" t="s">
        <v>37</v>
      </c>
      <c r="K16" s="59" t="s">
        <v>5</v>
      </c>
      <c r="L16" s="59" t="s">
        <v>33</v>
      </c>
      <c r="M16" s="60"/>
      <c r="N16" s="59" t="s">
        <v>6</v>
      </c>
      <c r="O16" s="33"/>
    </row>
    <row r="17" spans="1:16" ht="15" customHeight="1">
      <c r="A17" s="59"/>
      <c r="B17" s="59"/>
      <c r="C17" s="65"/>
      <c r="D17" s="4" t="s">
        <v>7</v>
      </c>
      <c r="E17" s="20" t="s">
        <v>27</v>
      </c>
      <c r="F17" s="6" t="s">
        <v>8</v>
      </c>
      <c r="G17" s="6" t="s">
        <v>28</v>
      </c>
      <c r="H17" s="6" t="s">
        <v>9</v>
      </c>
      <c r="I17" s="59"/>
      <c r="J17" s="59"/>
      <c r="K17" s="59"/>
      <c r="L17" s="59"/>
      <c r="M17" s="61"/>
      <c r="N17" s="59"/>
      <c r="O17" s="33"/>
      <c r="P17" s="33"/>
    </row>
    <row r="18" spans="1:16" ht="15" customHeight="1">
      <c r="A18" s="36"/>
      <c r="B18" s="50"/>
      <c r="C18" s="50"/>
      <c r="D18" s="37"/>
      <c r="E18" s="35" t="s">
        <v>65</v>
      </c>
      <c r="F18" s="35"/>
      <c r="G18" s="34">
        <f>IF(L18="ｼﾘｺﾝ",(F18+H18)/1000*4*J18,PRODUCT(I18,J18))</f>
        <v>0</v>
      </c>
      <c r="H18" s="35"/>
      <c r="I18" s="11">
        <f>IF(F18&gt;0,ROUNDUP(PRODUCT(F18,H18,0.000001),2),0)</f>
        <v>0</v>
      </c>
      <c r="J18" s="35"/>
      <c r="K18" s="31">
        <f>IF(I18&gt;0,IF(I18&lt;0.3,LOOKUP(CONCATENATE(B18,D18),選択ﾃｰﾌﾞﾙ,金額ﾃｰﾌﾞﾙ①),ROUNDUP(PRODUCT(LOOKUP(CONCATENATE(B18,D18),選択ﾃｰﾌﾞﾙ,金額ﾃｰﾌﾞﾙ②),I18),-1)),0)</f>
        <v>0</v>
      </c>
      <c r="L18" s="36"/>
      <c r="M18" s="10">
        <f>IF(D18=6,IF(L18="ｸﾞﾚﾁｬﾝ",1,0),IF(D18=9.8,IF(L18="ｸﾞﾚﾁｬﾝ",2,0),0))</f>
        <v>0</v>
      </c>
      <c r="N18" s="31">
        <f>IF(J18&gt;0,PRODUCT(J18,K18),0)</f>
        <v>0</v>
      </c>
      <c r="O18" s="25"/>
      <c r="P18" s="25"/>
    </row>
    <row r="19" spans="1:16" ht="15" customHeight="1">
      <c r="A19" s="36"/>
      <c r="B19" s="50"/>
      <c r="C19" s="50"/>
      <c r="D19" s="37"/>
      <c r="E19" s="35"/>
      <c r="F19" s="35"/>
      <c r="G19" s="34">
        <f>IF(L19="ｼﾘｺﾝ",(F19+H19)/1000*4*J19,PRODUCT(I19,J19))</f>
        <v>0</v>
      </c>
      <c r="H19" s="35"/>
      <c r="I19" s="11">
        <f aca="true" t="shared" si="0" ref="I19:I29">IF(F19&gt;0,ROUNDUP(PRODUCT(F19,H19,0.000001),2),0)</f>
        <v>0</v>
      </c>
      <c r="J19" s="35"/>
      <c r="K19" s="31">
        <f aca="true" t="shared" si="1" ref="K19:K29">IF(I19&gt;0,IF(I19&lt;0.3,LOOKUP(CONCATENATE(B19,D19),選択ﾃｰﾌﾞﾙ,金額ﾃｰﾌﾞﾙ①),ROUNDUP(PRODUCT(LOOKUP(CONCATENATE(B19,D19),選択ﾃｰﾌﾞﾙ,金額ﾃｰﾌﾞﾙ②),I19),-1)),0)</f>
        <v>0</v>
      </c>
      <c r="L19" s="36"/>
      <c r="M19" s="10">
        <f aca="true" t="shared" si="2" ref="M19:M28">IF(D19=6,IF(L19="ｸﾞﾚﾁｬﾝ",1,0),IF(D19=9.8,IF(L19="ｸﾞﾚﾁｬﾝ",2,0),0))</f>
        <v>0</v>
      </c>
      <c r="N19" s="31">
        <f aca="true" t="shared" si="3" ref="N19:N29">IF(J19&gt;0,PRODUCT(J19,K19),0)</f>
        <v>0</v>
      </c>
      <c r="O19" s="25"/>
      <c r="P19" s="25"/>
    </row>
    <row r="20" spans="1:16" ht="15" customHeight="1">
      <c r="A20" s="36"/>
      <c r="B20" s="50"/>
      <c r="C20" s="50"/>
      <c r="D20" s="37"/>
      <c r="E20" s="35" t="s">
        <v>65</v>
      </c>
      <c r="F20" s="35"/>
      <c r="G20" s="34">
        <f aca="true" t="shared" si="4" ref="G20:G29">IF(L20="ｼﾘｺﾝ",(F20+H20)/1000*4*J20,PRODUCT(I20,J20))</f>
        <v>0</v>
      </c>
      <c r="H20" s="35"/>
      <c r="I20" s="11">
        <f t="shared" si="0"/>
        <v>0</v>
      </c>
      <c r="J20" s="35"/>
      <c r="K20" s="31">
        <f t="shared" si="1"/>
        <v>0</v>
      </c>
      <c r="L20" s="36"/>
      <c r="M20" s="10">
        <f t="shared" si="2"/>
        <v>0</v>
      </c>
      <c r="N20" s="31">
        <f t="shared" si="3"/>
        <v>0</v>
      </c>
      <c r="O20" s="25"/>
      <c r="P20" s="25"/>
    </row>
    <row r="21" spans="1:16" ht="15" customHeight="1">
      <c r="A21" s="36"/>
      <c r="B21" s="50"/>
      <c r="C21" s="50"/>
      <c r="D21" s="37"/>
      <c r="E21" s="35"/>
      <c r="F21" s="35"/>
      <c r="G21" s="34">
        <f t="shared" si="4"/>
        <v>0</v>
      </c>
      <c r="H21" s="35"/>
      <c r="I21" s="11">
        <f t="shared" si="0"/>
        <v>0</v>
      </c>
      <c r="J21" s="35"/>
      <c r="K21" s="31">
        <f t="shared" si="1"/>
        <v>0</v>
      </c>
      <c r="L21" s="36"/>
      <c r="M21" s="10">
        <f t="shared" si="2"/>
        <v>0</v>
      </c>
      <c r="N21" s="31">
        <f t="shared" si="3"/>
        <v>0</v>
      </c>
      <c r="O21" s="25"/>
      <c r="P21" s="25"/>
    </row>
    <row r="22" spans="1:16" ht="15" customHeight="1">
      <c r="A22" s="36"/>
      <c r="B22" s="50"/>
      <c r="C22" s="50"/>
      <c r="D22" s="37"/>
      <c r="E22" s="35"/>
      <c r="F22" s="35"/>
      <c r="G22" s="34">
        <f t="shared" si="4"/>
        <v>0</v>
      </c>
      <c r="H22" s="35"/>
      <c r="I22" s="11">
        <f t="shared" si="0"/>
        <v>0</v>
      </c>
      <c r="J22" s="35"/>
      <c r="K22" s="31">
        <f t="shared" si="1"/>
        <v>0</v>
      </c>
      <c r="L22" s="36"/>
      <c r="M22" s="10">
        <f t="shared" si="2"/>
        <v>0</v>
      </c>
      <c r="N22" s="31">
        <f t="shared" si="3"/>
        <v>0</v>
      </c>
      <c r="O22" s="25"/>
      <c r="P22" s="25"/>
    </row>
    <row r="23" spans="1:16" ht="15" customHeight="1">
      <c r="A23" s="36"/>
      <c r="B23" s="50"/>
      <c r="C23" s="50"/>
      <c r="D23" s="37"/>
      <c r="E23" s="35"/>
      <c r="F23" s="35"/>
      <c r="G23" s="34">
        <f t="shared" si="4"/>
        <v>0</v>
      </c>
      <c r="H23" s="35"/>
      <c r="I23" s="11">
        <f t="shared" si="0"/>
        <v>0</v>
      </c>
      <c r="J23" s="35"/>
      <c r="K23" s="31">
        <f t="shared" si="1"/>
        <v>0</v>
      </c>
      <c r="L23" s="36"/>
      <c r="M23" s="10">
        <f t="shared" si="2"/>
        <v>0</v>
      </c>
      <c r="N23" s="31">
        <f t="shared" si="3"/>
        <v>0</v>
      </c>
      <c r="O23" s="25"/>
      <c r="P23" s="25"/>
    </row>
    <row r="24" spans="1:16" ht="15" customHeight="1">
      <c r="A24" s="36"/>
      <c r="B24" s="50"/>
      <c r="C24" s="50"/>
      <c r="D24" s="37"/>
      <c r="E24" s="35"/>
      <c r="F24" s="35"/>
      <c r="G24" s="34">
        <f t="shared" si="4"/>
        <v>0</v>
      </c>
      <c r="H24" s="35"/>
      <c r="I24" s="11">
        <f t="shared" si="0"/>
        <v>0</v>
      </c>
      <c r="J24" s="35"/>
      <c r="K24" s="31">
        <f t="shared" si="1"/>
        <v>0</v>
      </c>
      <c r="L24" s="36"/>
      <c r="M24" s="10">
        <f t="shared" si="2"/>
        <v>0</v>
      </c>
      <c r="N24" s="31">
        <f t="shared" si="3"/>
        <v>0</v>
      </c>
      <c r="O24" s="25"/>
      <c r="P24" s="25"/>
    </row>
    <row r="25" spans="1:16" ht="15" customHeight="1">
      <c r="A25" s="36"/>
      <c r="B25" s="50"/>
      <c r="C25" s="50"/>
      <c r="D25" s="37"/>
      <c r="E25" s="35"/>
      <c r="F25" s="35"/>
      <c r="G25" s="34">
        <f t="shared" si="4"/>
        <v>0</v>
      </c>
      <c r="H25" s="35"/>
      <c r="I25" s="11">
        <f t="shared" si="0"/>
        <v>0</v>
      </c>
      <c r="J25" s="35"/>
      <c r="K25" s="31">
        <f t="shared" si="1"/>
        <v>0</v>
      </c>
      <c r="L25" s="36"/>
      <c r="M25" s="10">
        <f t="shared" si="2"/>
        <v>0</v>
      </c>
      <c r="N25" s="31">
        <f t="shared" si="3"/>
        <v>0</v>
      </c>
      <c r="O25" s="25"/>
      <c r="P25" s="25"/>
    </row>
    <row r="26" spans="1:16" ht="15" customHeight="1">
      <c r="A26" s="36"/>
      <c r="B26" s="50"/>
      <c r="C26" s="50"/>
      <c r="D26" s="37"/>
      <c r="E26" s="35"/>
      <c r="F26" s="35"/>
      <c r="G26" s="34">
        <f t="shared" si="4"/>
        <v>0</v>
      </c>
      <c r="H26" s="35"/>
      <c r="I26" s="11">
        <f t="shared" si="0"/>
        <v>0</v>
      </c>
      <c r="J26" s="35"/>
      <c r="K26" s="31">
        <f t="shared" si="1"/>
        <v>0</v>
      </c>
      <c r="L26" s="36"/>
      <c r="M26" s="10">
        <f t="shared" si="2"/>
        <v>0</v>
      </c>
      <c r="N26" s="31">
        <f t="shared" si="3"/>
        <v>0</v>
      </c>
      <c r="O26" s="25"/>
      <c r="P26" s="25"/>
    </row>
    <row r="27" spans="1:16" ht="15" customHeight="1">
      <c r="A27" s="36"/>
      <c r="B27" s="50"/>
      <c r="C27" s="50"/>
      <c r="D27" s="37"/>
      <c r="E27" s="35"/>
      <c r="F27" s="35"/>
      <c r="G27" s="34">
        <f t="shared" si="4"/>
        <v>0</v>
      </c>
      <c r="H27" s="35"/>
      <c r="I27" s="11">
        <f t="shared" si="0"/>
        <v>0</v>
      </c>
      <c r="J27" s="35"/>
      <c r="K27" s="31">
        <f t="shared" si="1"/>
        <v>0</v>
      </c>
      <c r="L27" s="36"/>
      <c r="M27" s="10">
        <f t="shared" si="2"/>
        <v>0</v>
      </c>
      <c r="N27" s="31">
        <f t="shared" si="3"/>
        <v>0</v>
      </c>
      <c r="O27" s="33"/>
      <c r="P27" s="33"/>
    </row>
    <row r="28" spans="1:15" ht="15" customHeight="1">
      <c r="A28" s="36"/>
      <c r="B28" s="50"/>
      <c r="C28" s="50"/>
      <c r="D28" s="37"/>
      <c r="E28" s="35"/>
      <c r="F28" s="35"/>
      <c r="G28" s="34">
        <f t="shared" si="4"/>
        <v>0</v>
      </c>
      <c r="H28" s="35"/>
      <c r="I28" s="11">
        <f t="shared" si="0"/>
        <v>0</v>
      </c>
      <c r="J28" s="35"/>
      <c r="K28" s="31">
        <f t="shared" si="1"/>
        <v>0</v>
      </c>
      <c r="L28" s="36"/>
      <c r="M28" s="10">
        <f t="shared" si="2"/>
        <v>0</v>
      </c>
      <c r="N28" s="31">
        <f t="shared" si="3"/>
        <v>0</v>
      </c>
      <c r="O28" s="33"/>
    </row>
    <row r="29" spans="1:15" ht="15" customHeight="1">
      <c r="A29" s="36"/>
      <c r="B29" s="49"/>
      <c r="C29" s="78"/>
      <c r="D29" s="37"/>
      <c r="E29" s="35"/>
      <c r="F29" s="35"/>
      <c r="G29" s="34">
        <f t="shared" si="4"/>
        <v>0</v>
      </c>
      <c r="H29" s="35"/>
      <c r="I29" s="11">
        <f t="shared" si="0"/>
        <v>0</v>
      </c>
      <c r="J29" s="35"/>
      <c r="K29" s="31">
        <f t="shared" si="1"/>
        <v>0</v>
      </c>
      <c r="L29" s="36"/>
      <c r="M29" s="10"/>
      <c r="N29" s="31">
        <f t="shared" si="3"/>
        <v>0</v>
      </c>
      <c r="O29" s="33"/>
    </row>
    <row r="30" spans="1:15" ht="15" customHeight="1">
      <c r="A30" s="36"/>
      <c r="B30" s="50"/>
      <c r="C30" s="50"/>
      <c r="D30" s="37"/>
      <c r="E30" s="35"/>
      <c r="F30" s="35"/>
      <c r="G30" s="34"/>
      <c r="H30" s="35"/>
      <c r="I30" s="11"/>
      <c r="J30" s="35"/>
      <c r="K30" s="31"/>
      <c r="L30" s="36"/>
      <c r="M30" s="11"/>
      <c r="N30" s="31">
        <f>IF(A30="値引",PRODUCT(-0.1,SUM(N18:N29)),0)</f>
        <v>0</v>
      </c>
      <c r="O30" s="33"/>
    </row>
    <row r="31" spans="1:14" ht="1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5" customHeight="1">
      <c r="A32" s="6" t="s">
        <v>11</v>
      </c>
      <c r="B32" s="77"/>
      <c r="C32" s="45"/>
      <c r="D32" s="45"/>
      <c r="E32" s="45"/>
      <c r="F32" s="45"/>
      <c r="G32" s="45"/>
      <c r="H32" s="45"/>
      <c r="I32" s="46"/>
      <c r="J32" s="28">
        <f>SUM(J18:J28)</f>
        <v>0</v>
      </c>
      <c r="K32" s="77"/>
      <c r="L32" s="46"/>
      <c r="M32" s="30"/>
      <c r="N32" s="31">
        <f>SUM(N18:N30)</f>
        <v>0</v>
      </c>
    </row>
    <row r="33" ht="15" customHeight="1"/>
    <row r="34" spans="1:14" ht="15" customHeight="1">
      <c r="A34" s="60" t="s">
        <v>26</v>
      </c>
      <c r="B34" s="69"/>
      <c r="C34" s="70"/>
      <c r="D34" s="70"/>
      <c r="E34" s="70"/>
      <c r="F34" s="70"/>
      <c r="G34" s="70"/>
      <c r="H34" s="70"/>
      <c r="I34" s="59" t="s">
        <v>25</v>
      </c>
      <c r="J34" s="59"/>
      <c r="K34" s="6" t="s">
        <v>29</v>
      </c>
      <c r="L34" s="6" t="s">
        <v>13</v>
      </c>
      <c r="M34" s="6"/>
      <c r="N34" s="17"/>
    </row>
    <row r="35" spans="1:14" ht="15" customHeight="1">
      <c r="A35" s="61"/>
      <c r="B35" s="72"/>
      <c r="C35" s="73"/>
      <c r="D35" s="73"/>
      <c r="E35" s="73"/>
      <c r="F35" s="73"/>
      <c r="G35" s="73"/>
      <c r="H35" s="73"/>
      <c r="I35" s="75">
        <f>SUMIF(M18:M28,1,G18:G28)</f>
        <v>0</v>
      </c>
      <c r="J35" s="76"/>
      <c r="K35" s="31">
        <v>2250</v>
      </c>
      <c r="L35" s="38" t="s">
        <v>76</v>
      </c>
      <c r="M35" s="6"/>
      <c r="N35" s="31">
        <f>ROUNDUP(PRODUCT(I35,K35),0)</f>
        <v>0</v>
      </c>
    </row>
    <row r="36" spans="1:14" ht="15" customHeight="1">
      <c r="A36" s="2"/>
      <c r="B36" s="18"/>
      <c r="C36" s="18"/>
      <c r="D36" s="18"/>
      <c r="E36" s="18"/>
      <c r="F36" s="18"/>
      <c r="G36" s="18"/>
      <c r="H36" s="18"/>
      <c r="I36" s="29"/>
      <c r="J36" s="29"/>
      <c r="K36" s="25"/>
      <c r="L36" s="2"/>
      <c r="M36" s="2"/>
      <c r="N36" s="25"/>
    </row>
    <row r="37" spans="1:14" ht="15" customHeight="1">
      <c r="A37" s="26" t="s">
        <v>34</v>
      </c>
      <c r="B37" s="69"/>
      <c r="C37" s="70"/>
      <c r="D37" s="70"/>
      <c r="E37" s="70"/>
      <c r="F37" s="70"/>
      <c r="G37" s="70"/>
      <c r="H37" s="70"/>
      <c r="I37" s="59" t="s">
        <v>25</v>
      </c>
      <c r="J37" s="59"/>
      <c r="K37" s="6" t="s">
        <v>29</v>
      </c>
      <c r="L37" s="6" t="s">
        <v>13</v>
      </c>
      <c r="M37" s="6"/>
      <c r="N37" s="17"/>
    </row>
    <row r="38" spans="1:14" ht="15" customHeight="1">
      <c r="A38" s="4" t="s">
        <v>64</v>
      </c>
      <c r="B38" s="72"/>
      <c r="C38" s="73"/>
      <c r="D38" s="73"/>
      <c r="E38" s="73"/>
      <c r="F38" s="73"/>
      <c r="G38" s="73"/>
      <c r="H38" s="73"/>
      <c r="I38" s="75">
        <f>SUMIF(M18:M28,2,G18:G28)</f>
        <v>0</v>
      </c>
      <c r="J38" s="76"/>
      <c r="K38" s="31">
        <v>3000</v>
      </c>
      <c r="L38" s="38"/>
      <c r="M38" s="6"/>
      <c r="N38" s="31">
        <f>ROUNDUP(PRODUCT(I38,K38),0)</f>
        <v>0</v>
      </c>
    </row>
    <row r="39" spans="1:14" ht="15" customHeight="1">
      <c r="A39" s="2"/>
      <c r="B39" s="18"/>
      <c r="C39" s="18"/>
      <c r="D39" s="18"/>
      <c r="E39" s="18"/>
      <c r="F39" s="18"/>
      <c r="G39" s="18"/>
      <c r="H39" s="18"/>
      <c r="I39" s="18"/>
      <c r="J39" s="25"/>
      <c r="K39" s="25"/>
      <c r="L39" s="2"/>
      <c r="M39" s="2"/>
      <c r="N39" s="25"/>
    </row>
    <row r="40" spans="1:14" ht="15" customHeight="1">
      <c r="A40" s="60" t="s">
        <v>35</v>
      </c>
      <c r="B40" s="69"/>
      <c r="C40" s="70"/>
      <c r="D40" s="70"/>
      <c r="E40" s="70"/>
      <c r="F40" s="70"/>
      <c r="G40" s="70"/>
      <c r="H40" s="70"/>
      <c r="I40" s="59" t="s">
        <v>25</v>
      </c>
      <c r="J40" s="59"/>
      <c r="K40" s="6" t="s">
        <v>29</v>
      </c>
      <c r="L40" s="6" t="s">
        <v>13</v>
      </c>
      <c r="M40" s="6"/>
      <c r="N40" s="17"/>
    </row>
    <row r="41" spans="1:14" ht="15" customHeight="1">
      <c r="A41" s="61"/>
      <c r="B41" s="72"/>
      <c r="C41" s="73"/>
      <c r="D41" s="73"/>
      <c r="E41" s="73"/>
      <c r="F41" s="73"/>
      <c r="G41" s="73"/>
      <c r="H41" s="73"/>
      <c r="I41" s="79">
        <f>SUMIF(L18:L28,"ｱﾀﾞﾌﾟﾀｰ",G18:G28)</f>
        <v>0</v>
      </c>
      <c r="J41" s="80"/>
      <c r="K41" s="31">
        <v>6750</v>
      </c>
      <c r="L41" s="38"/>
      <c r="M41" s="6"/>
      <c r="N41" s="31">
        <f>ROUNDUP(PRODUCT(I41,K41),0)</f>
        <v>0</v>
      </c>
    </row>
    <row r="42" spans="1:14" ht="15" customHeight="1">
      <c r="A42" s="2"/>
      <c r="B42" s="18"/>
      <c r="C42" s="18"/>
      <c r="D42" s="18"/>
      <c r="E42" s="18"/>
      <c r="F42" s="18"/>
      <c r="G42" s="18"/>
      <c r="H42" s="18"/>
      <c r="I42" s="18"/>
      <c r="J42" s="25"/>
      <c r="K42" s="25"/>
      <c r="L42" s="2"/>
      <c r="M42" s="2"/>
      <c r="N42" s="25"/>
    </row>
    <row r="43" spans="1:14" ht="15" customHeight="1">
      <c r="A43" s="59" t="s">
        <v>10</v>
      </c>
      <c r="B43" s="69"/>
      <c r="C43" s="70"/>
      <c r="D43" s="70"/>
      <c r="E43" s="70"/>
      <c r="F43" s="70"/>
      <c r="G43" s="70"/>
      <c r="H43" s="71"/>
      <c r="I43" s="65" t="s">
        <v>12</v>
      </c>
      <c r="J43" s="62"/>
      <c r="K43" s="6" t="s">
        <v>30</v>
      </c>
      <c r="L43" s="6" t="s">
        <v>13</v>
      </c>
      <c r="M43" s="6"/>
      <c r="N43" s="22"/>
    </row>
    <row r="44" spans="1:14" ht="15" customHeight="1">
      <c r="A44" s="59"/>
      <c r="B44" s="72"/>
      <c r="C44" s="73"/>
      <c r="D44" s="73"/>
      <c r="E44" s="73"/>
      <c r="F44" s="73"/>
      <c r="G44" s="73"/>
      <c r="H44" s="74"/>
      <c r="I44" s="47">
        <f>SUMIF(L18:L28,"ｼﾘｺﾝ",G18:G28)</f>
        <v>0</v>
      </c>
      <c r="J44" s="48"/>
      <c r="K44" s="31">
        <v>350</v>
      </c>
      <c r="L44" s="38" t="s">
        <v>72</v>
      </c>
      <c r="M44" s="6"/>
      <c r="N44" s="31">
        <f>ROUNDUP(PRODUCT(I44,K44),0)</f>
        <v>0</v>
      </c>
    </row>
    <row r="45" spans="1:14" ht="15" customHeight="1">
      <c r="A45" s="5"/>
      <c r="N45" s="15"/>
    </row>
    <row r="46" spans="1:14" ht="15" customHeight="1">
      <c r="A46" s="6" t="s">
        <v>14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32"/>
      <c r="N46" s="39">
        <f>IF(J32&lt;1,0,IF(J32&lt;=2,J32*5000,IF(J32&lt;=4,J32*4500,IF(J32&lt;=6,J32*4000,IF(J32&lt;=8,J32*3500,IF(J32&lt;=10,J32*3000,J32*2500))))))</f>
        <v>0</v>
      </c>
    </row>
    <row r="47" spans="1:14" ht="15" customHeight="1">
      <c r="A47" s="5"/>
      <c r="N47" s="15"/>
    </row>
    <row r="48" spans="1:14" ht="15" customHeight="1">
      <c r="A48" s="6" t="s">
        <v>15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32"/>
      <c r="N48" s="31">
        <f>IF(OR(B8="5Km",B8=""),0,IF(OR(B8="10Km",B8="15Km"),2000,IF(B8="20Km",4000,3000)))</f>
        <v>0</v>
      </c>
    </row>
    <row r="49" spans="1:14" ht="15" customHeight="1">
      <c r="A49" s="5"/>
      <c r="N49" s="15"/>
    </row>
    <row r="50" spans="1:14" ht="15" customHeight="1">
      <c r="A50" s="6" t="s">
        <v>16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32"/>
      <c r="N50" s="31">
        <f>SUM(N32,N35,N44,N46,N48)</f>
        <v>0</v>
      </c>
    </row>
    <row r="51" ht="15" customHeight="1">
      <c r="N51" s="14"/>
    </row>
    <row r="52" ht="15" customHeight="1"/>
    <row r="53" spans="12:13" ht="15" customHeight="1">
      <c r="L53" s="12"/>
      <c r="M53" s="12"/>
    </row>
    <row r="54" spans="12:13" ht="15" customHeight="1">
      <c r="L54" s="8"/>
      <c r="M54" s="8"/>
    </row>
    <row r="55" ht="15" customHeight="1"/>
  </sheetData>
  <mergeCells count="54">
    <mergeCell ref="I41:J41"/>
    <mergeCell ref="I40:J40"/>
    <mergeCell ref="B25:C25"/>
    <mergeCell ref="B23:C23"/>
    <mergeCell ref="B24:C24"/>
    <mergeCell ref="B19:C19"/>
    <mergeCell ref="I37:J37"/>
    <mergeCell ref="I38:J38"/>
    <mergeCell ref="A31:N31"/>
    <mergeCell ref="B28:C28"/>
    <mergeCell ref="B30:C30"/>
    <mergeCell ref="B29:C29"/>
    <mergeCell ref="B50:L50"/>
    <mergeCell ref="A34:A35"/>
    <mergeCell ref="A40:A41"/>
    <mergeCell ref="A43:A44"/>
    <mergeCell ref="I34:J34"/>
    <mergeCell ref="I44:J44"/>
    <mergeCell ref="B34:H35"/>
    <mergeCell ref="B40:H41"/>
    <mergeCell ref="I43:J43"/>
    <mergeCell ref="B37:H38"/>
    <mergeCell ref="B46:L46"/>
    <mergeCell ref="B48:L48"/>
    <mergeCell ref="B21:C21"/>
    <mergeCell ref="B22:C22"/>
    <mergeCell ref="B27:C27"/>
    <mergeCell ref="B26:C26"/>
    <mergeCell ref="B43:H44"/>
    <mergeCell ref="I35:J35"/>
    <mergeCell ref="B32:I32"/>
    <mergeCell ref="K32:L32"/>
    <mergeCell ref="F16:H16"/>
    <mergeCell ref="B6:C6"/>
    <mergeCell ref="C14:E14"/>
    <mergeCell ref="A16:A17"/>
    <mergeCell ref="B16:C17"/>
    <mergeCell ref="B10:C10"/>
    <mergeCell ref="A12:B12"/>
    <mergeCell ref="K16:K17"/>
    <mergeCell ref="L16:L17"/>
    <mergeCell ref="I16:I17"/>
    <mergeCell ref="N16:N17"/>
    <mergeCell ref="M16:M17"/>
    <mergeCell ref="B18:C18"/>
    <mergeCell ref="B20:C20"/>
    <mergeCell ref="L1:N1"/>
    <mergeCell ref="A14:B14"/>
    <mergeCell ref="K10:N10"/>
    <mergeCell ref="L14:N14"/>
    <mergeCell ref="B11:C11"/>
    <mergeCell ref="A2:N2"/>
    <mergeCell ref="A4:N4"/>
    <mergeCell ref="J16:J17"/>
  </mergeCells>
  <dataValidations count="7">
    <dataValidation type="list" allowBlank="1" showInputMessage="1" showErrorMessage="1" sqref="A18:A30">
      <formula1>部位ﾃｰﾌﾞﾙ</formula1>
    </dataValidation>
    <dataValidation type="list" allowBlank="1" showInputMessage="1" showErrorMessage="1" sqref="B18:C30">
      <formula1>品種ﾃｰﾌﾞﾙ</formula1>
    </dataValidation>
    <dataValidation type="list" allowBlank="1" showInputMessage="1" showErrorMessage="1" sqref="D18:D30">
      <formula1>厚みﾃｰﾌﾞﾙ</formula1>
    </dataValidation>
    <dataValidation type="list" allowBlank="1" showInputMessage="1" showErrorMessage="1" sqref="E18:E30">
      <formula1>ﾜｲﾔｰﾃｰﾌﾞﾙ</formula1>
    </dataValidation>
    <dataValidation type="list" allowBlank="1" showInputMessage="1" showErrorMessage="1" sqref="L18:L30">
      <formula1>取付材ﾃｰﾌﾞﾙ</formula1>
    </dataValidation>
    <dataValidation type="list" allowBlank="1" showInputMessage="1" showErrorMessage="1" sqref="L44:M44 L41:M41 L35:M36 L38:M38">
      <formula1>色ﾃｰﾌﾞﾙ</formula1>
    </dataValidation>
    <dataValidation type="list" allowBlank="1" showInputMessage="1" showErrorMessage="1" sqref="B8">
      <formula1>地域ﾃｰﾌﾞﾙ</formula1>
    </dataValidation>
  </dataValidations>
  <printOptions/>
  <pageMargins left="0.75" right="0.75" top="0.72" bottom="0.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1" sqref="A11"/>
    </sheetView>
  </sheetViews>
  <sheetFormatPr defaultColWidth="9.00390625" defaultRowHeight="13.5"/>
  <cols>
    <col min="1" max="2" width="8.875" style="8" customWidth="1"/>
    <col min="3" max="3" width="13.50390625" style="8" customWidth="1"/>
    <col min="4" max="7" width="8.875" style="8" customWidth="1"/>
    <col min="8" max="8" width="23.00390625" style="8" customWidth="1"/>
    <col min="9" max="16384" width="8.875" style="8" customWidth="1"/>
  </cols>
  <sheetData>
    <row r="1" spans="1:8" ht="12">
      <c r="A1" s="8" t="s">
        <v>38</v>
      </c>
      <c r="B1" s="8" t="s">
        <v>39</v>
      </c>
      <c r="C1" s="8" t="s">
        <v>40</v>
      </c>
      <c r="D1" s="8" t="s">
        <v>40</v>
      </c>
      <c r="E1" s="8" t="s">
        <v>40</v>
      </c>
      <c r="F1" s="8" t="s">
        <v>40</v>
      </c>
      <c r="G1" s="8" t="s">
        <v>40</v>
      </c>
      <c r="H1" s="8" t="s">
        <v>38</v>
      </c>
    </row>
    <row r="3" spans="1:10" ht="12.75" customHeight="1">
      <c r="A3" s="8" t="s">
        <v>82</v>
      </c>
      <c r="B3" s="8" t="s">
        <v>41</v>
      </c>
      <c r="C3" s="8" t="s">
        <v>42</v>
      </c>
      <c r="D3" s="8">
        <v>6</v>
      </c>
      <c r="E3" s="8" t="s">
        <v>43</v>
      </c>
      <c r="F3" s="8" t="s">
        <v>44</v>
      </c>
      <c r="G3" s="8" t="s">
        <v>45</v>
      </c>
      <c r="H3" s="8" t="s">
        <v>36</v>
      </c>
      <c r="I3" s="25">
        <v>16500</v>
      </c>
      <c r="J3" s="44">
        <v>48000</v>
      </c>
    </row>
    <row r="4" spans="1:10" ht="12.75" customHeight="1">
      <c r="A4" s="8" t="s">
        <v>83</v>
      </c>
      <c r="B4" s="8" t="s">
        <v>47</v>
      </c>
      <c r="C4" s="8" t="s">
        <v>48</v>
      </c>
      <c r="D4" s="8">
        <v>8</v>
      </c>
      <c r="E4" s="8" t="s">
        <v>49</v>
      </c>
      <c r="F4" s="8" t="s">
        <v>50</v>
      </c>
      <c r="G4" s="8" t="s">
        <v>51</v>
      </c>
      <c r="H4" s="8" t="s">
        <v>46</v>
      </c>
      <c r="I4" s="25">
        <v>10500</v>
      </c>
      <c r="J4" s="44">
        <v>30000</v>
      </c>
    </row>
    <row r="5" spans="1:10" ht="12.75" customHeight="1">
      <c r="A5" s="8" t="s">
        <v>84</v>
      </c>
      <c r="B5" s="8" t="s">
        <v>53</v>
      </c>
      <c r="C5" s="8" t="s">
        <v>31</v>
      </c>
      <c r="D5" s="8">
        <v>10</v>
      </c>
      <c r="F5" s="8" t="s">
        <v>54</v>
      </c>
      <c r="G5" s="8" t="s">
        <v>55</v>
      </c>
      <c r="H5" s="8" t="s">
        <v>52</v>
      </c>
      <c r="I5" s="25">
        <v>13500</v>
      </c>
      <c r="J5" s="44">
        <v>39000</v>
      </c>
    </row>
    <row r="6" spans="1:10" ht="12.75" customHeight="1">
      <c r="A6" s="8" t="s">
        <v>85</v>
      </c>
      <c r="B6" s="8" t="s">
        <v>56</v>
      </c>
      <c r="C6" s="8" t="s">
        <v>32</v>
      </c>
      <c r="D6" s="8">
        <v>9.8</v>
      </c>
      <c r="G6" s="8" t="s">
        <v>57</v>
      </c>
      <c r="H6" s="8" t="s">
        <v>60</v>
      </c>
      <c r="I6" s="25">
        <v>16500</v>
      </c>
      <c r="J6" s="44">
        <v>49000</v>
      </c>
    </row>
    <row r="7" spans="1:10" ht="12.75" customHeight="1">
      <c r="A7" s="8" t="s">
        <v>85</v>
      </c>
      <c r="B7" s="8" t="s">
        <v>66</v>
      </c>
      <c r="C7" s="8" t="s">
        <v>59</v>
      </c>
      <c r="H7" s="8" t="s">
        <v>58</v>
      </c>
      <c r="I7" s="25">
        <v>10500</v>
      </c>
      <c r="J7" s="44">
        <v>31000</v>
      </c>
    </row>
    <row r="8" spans="2:10" ht="12.75" customHeight="1">
      <c r="B8" s="8" t="s">
        <v>67</v>
      </c>
      <c r="H8" s="8" t="s">
        <v>62</v>
      </c>
      <c r="I8" s="25">
        <v>19650</v>
      </c>
      <c r="J8" s="44">
        <v>58000</v>
      </c>
    </row>
    <row r="9" spans="2:10" ht="12.75" customHeight="1">
      <c r="B9" s="8" t="s">
        <v>68</v>
      </c>
      <c r="H9" s="8" t="s">
        <v>61</v>
      </c>
      <c r="I9" s="25">
        <v>13500</v>
      </c>
      <c r="J9" s="44">
        <v>38000</v>
      </c>
    </row>
    <row r="10" spans="2:10" ht="12.75" customHeight="1">
      <c r="B10" s="8" t="s">
        <v>69</v>
      </c>
      <c r="H10" s="8" t="s">
        <v>63</v>
      </c>
      <c r="I10" s="25">
        <v>20400</v>
      </c>
      <c r="J10" s="44">
        <v>60000</v>
      </c>
    </row>
    <row r="11" spans="2:10" ht="12.75" customHeight="1">
      <c r="B11" s="8" t="s">
        <v>70</v>
      </c>
      <c r="H11" s="8" t="s">
        <v>77</v>
      </c>
      <c r="I11" s="25">
        <v>17250</v>
      </c>
      <c r="J11" s="44">
        <v>60000</v>
      </c>
    </row>
    <row r="12" ht="12.75" customHeight="1">
      <c r="B12" s="8" t="s">
        <v>73</v>
      </c>
    </row>
    <row r="13" ht="12.75" customHeight="1">
      <c r="B13" s="8" t="s">
        <v>71</v>
      </c>
    </row>
    <row r="14" spans="9:10" ht="12.75" customHeight="1">
      <c r="I14" s="25"/>
      <c r="J14" s="25"/>
    </row>
    <row r="15" spans="9:10" ht="12.75" customHeight="1">
      <c r="I15" s="25"/>
      <c r="J15" s="25"/>
    </row>
    <row r="16" spans="9:10" ht="12.75" customHeight="1">
      <c r="I16" s="25"/>
      <c r="J16" s="2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石田ガラス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　勝</dc:creator>
  <cp:keywords/>
  <dc:description/>
  <cp:lastModifiedBy>Administrator</cp:lastModifiedBy>
  <cp:lastPrinted>2000-07-19T03:04:38Z</cp:lastPrinted>
  <dcterms:created xsi:type="dcterms:W3CDTF">1999-06-18T04:10:27Z</dcterms:created>
  <dcterms:modified xsi:type="dcterms:W3CDTF">2000-08-30T03:58:30Z</dcterms:modified>
  <cp:category/>
  <cp:version/>
  <cp:contentType/>
  <cp:contentStatus/>
</cp:coreProperties>
</file>